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63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<sst xmlns="http://schemas.openxmlformats.org/spreadsheetml/2006/main" count="84" uniqueCount="61">
  <si>
    <t>Tmag</t>
  </si>
  <si>
    <t>F5</t>
  </si>
  <si>
    <t>F5 Tension fractures</t>
  </si>
  <si>
    <t>F5 Compression fractures</t>
  </si>
  <si>
    <t>Nmag</t>
  </si>
  <si>
    <t>S1mag</t>
  </si>
  <si>
    <t>DeltaMag</t>
  </si>
  <si>
    <t>angle beta</t>
  </si>
  <si>
    <t>angle alpha</t>
  </si>
  <si>
    <t>Sin (alpha/2)</t>
  </si>
  <si>
    <t>Worksheet for testing values of function F5 in Win-Tensor program</t>
  </si>
  <si>
    <t>Arbitrary stress magnitudes</t>
  </si>
  <si>
    <t>Calculation cells</t>
  </si>
  <si>
    <t>Input cells</t>
  </si>
  <si>
    <t>Result cells</t>
  </si>
  <si>
    <t>Adjustable paramters</t>
  </si>
  <si>
    <t>F5max : Function maximum value</t>
  </si>
  <si>
    <t>F5exp: Exponent for function terms</t>
  </si>
  <si>
    <t>F5prop : Relative contribution of the two members for fault-slip data</t>
  </si>
  <si>
    <t>Current value</t>
  </si>
  <si>
    <t>Default</t>
  </si>
  <si>
    <t>Nmag + Tmag</t>
  </si>
  <si>
    <t>Radian</t>
  </si>
  <si>
    <t>Member 1</t>
  </si>
  <si>
    <t>Member 2</t>
  </si>
  <si>
    <t>Max. value</t>
  </si>
  <si>
    <t>Member2 x R</t>
  </si>
  <si>
    <t>Member1 x (1-R)</t>
  </si>
  <si>
    <t>Resolved shear stress</t>
  </si>
  <si>
    <t>alpha</t>
  </si>
  <si>
    <t>(Resolved normal stress magnitude)</t>
  </si>
  <si>
    <t xml:space="preserve">Tmag </t>
  </si>
  <si>
    <t>(Resolved shear stress magnitude)</t>
  </si>
  <si>
    <t>(angle between resolved shear direction and observed slip line)</t>
  </si>
  <si>
    <t>Nnorm</t>
  </si>
  <si>
    <t>Tnorm</t>
  </si>
  <si>
    <t>With Ntmax = 120,7106781 : maxium possible value for (Nmag + Tmag) for beta angle = 0 - 180°</t>
  </si>
  <si>
    <t>S3mag (=S1mag x Psi)</t>
  </si>
  <si>
    <t>Psi (=S3mag / S1mag)</t>
  </si>
  <si>
    <t>Maximum value for beta = 135°</t>
  </si>
  <si>
    <t>Minimum value for beta = 0°</t>
  </si>
  <si>
    <t>Minimum value for beta =45°</t>
  </si>
  <si>
    <t>Maximum value for beta = 1805°</t>
  </si>
  <si>
    <t>Nnorm+Tnorm</t>
  </si>
  <si>
    <t>Calculation of Ntmax (the maximum possible value of (Nmag + Tmag) on a Mohr Circle</t>
  </si>
  <si>
    <t>Calculation of optimization function F5</t>
  </si>
  <si>
    <t>Tension fractures</t>
  </si>
  <si>
    <t>Compression fractures</t>
  </si>
  <si>
    <t>Shear fractures</t>
  </si>
  <si>
    <t>S1mag - Nmag + Tmag</t>
  </si>
  <si>
    <t>Slickensided fault</t>
  </si>
  <si>
    <t>(Sin(alpha/2))^F5exp * F5max</t>
  </si>
  <si>
    <t>Nnorm - Tnorm +</t>
  </si>
  <si>
    <t xml:space="preserve"> (100 - Ntmax)</t>
  </si>
  <si>
    <t>Nnorm - Tnorm + (100-Ntmax)</t>
  </si>
  <si>
    <t>F5max / (NTmax^F5exp)</t>
  </si>
  <si>
    <t>(Nnorm-Tnorm) ^F5exp</t>
  </si>
  <si>
    <t>D (Differential stress factor)</t>
  </si>
  <si>
    <t>N (Normalization factor)</t>
  </si>
  <si>
    <t>F5 = D * N</t>
  </si>
  <si>
    <t>Angle beta: angle on Morh circle between line going from S2 on the horizontal axis towards S3 and the line going from S2 to the point on the Mohr circle.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</si>
</sst>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0"/>
    <numFmt numFmtId="167" formatCode="0.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3" borderId="3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3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5" xfId="0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7" xfId="0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3" borderId="4" xfId="0" applyNumberFormat="1" applyFill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4" xfId="0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7" fontId="0" fillId="3" borderId="2" xfId="0" applyNumberForma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167" fontId="0" fillId="0" borderId="0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0" fillId="0" borderId="7" xfId="0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7" fontId="0" fillId="0" borderId="18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 wrapText="1"/>
    </xf>
    <xf numFmtId="0" fontId="0" fillId="2" borderId="19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F6" sqref="F6:F7"/>
    </sheetView>
  </sheetViews>
  <sheetFormatPr defaultColWidth="9.140625" defaultRowHeight="12.75"/>
  <cols>
    <col min="1" max="1" width="13.00390625" style="0" customWidth="1"/>
    <col min="3" max="3" width="12.140625" style="0" customWidth="1"/>
    <col min="4" max="4" width="8.421875" style="0" customWidth="1"/>
    <col min="5" max="5" width="19.8515625" style="0" customWidth="1"/>
    <col min="6" max="6" width="14.421875" style="0" customWidth="1"/>
    <col min="7" max="7" width="15.7109375" style="0" customWidth="1"/>
    <col min="8" max="8" width="9.8515625" style="20" customWidth="1"/>
    <col min="9" max="9" width="14.00390625" style="44" customWidth="1"/>
    <col min="10" max="10" width="12.8515625" style="0" customWidth="1"/>
    <col min="11" max="11" width="19.140625" style="0" customWidth="1"/>
    <col min="12" max="12" width="10.57421875" style="0" customWidth="1"/>
  </cols>
  <sheetData>
    <row r="1" spans="1:9" s="13" customFormat="1" ht="16.5" thickBot="1">
      <c r="A1" s="13" t="s">
        <v>10</v>
      </c>
      <c r="H1" s="19"/>
      <c r="I1" s="46"/>
    </row>
    <row r="2" spans="1:9" s="13" customFormat="1" ht="15" customHeight="1" thickBot="1">
      <c r="A2" s="72" t="s">
        <v>13</v>
      </c>
      <c r="B2" s="73"/>
      <c r="C2" s="74" t="s">
        <v>12</v>
      </c>
      <c r="D2" s="74"/>
      <c r="E2" s="14" t="s">
        <v>14</v>
      </c>
      <c r="H2" s="19"/>
      <c r="I2" s="46"/>
    </row>
    <row r="3" spans="1:9" s="13" customFormat="1" ht="16.5" thickBot="1">
      <c r="A3" s="71" t="s">
        <v>11</v>
      </c>
      <c r="B3" s="71"/>
      <c r="C3" s="71"/>
      <c r="E3" s="1" t="s">
        <v>15</v>
      </c>
      <c r="F3" s="5" t="s">
        <v>19</v>
      </c>
      <c r="G3" s="1" t="s">
        <v>20</v>
      </c>
      <c r="H3" s="19"/>
      <c r="I3" s="46"/>
    </row>
    <row r="4" spans="1:7" ht="12.75">
      <c r="A4" t="s">
        <v>5</v>
      </c>
      <c r="C4" s="10">
        <v>100</v>
      </c>
      <c r="E4" t="s">
        <v>17</v>
      </c>
      <c r="F4" s="8">
        <v>2</v>
      </c>
      <c r="G4" s="2">
        <v>2</v>
      </c>
    </row>
    <row r="5" spans="1:7" ht="13.5" thickBot="1">
      <c r="A5" t="s">
        <v>38</v>
      </c>
      <c r="C5" s="11">
        <v>0.6</v>
      </c>
      <c r="E5" t="s">
        <v>16</v>
      </c>
      <c r="F5" s="85">
        <v>360</v>
      </c>
      <c r="G5" s="2">
        <v>360</v>
      </c>
    </row>
    <row r="6" spans="1:7" ht="12.75">
      <c r="A6" s="4" t="s">
        <v>37</v>
      </c>
      <c r="B6" s="4"/>
      <c r="C6" s="36">
        <f>C4*C5</f>
        <v>60</v>
      </c>
      <c r="D6" s="4"/>
      <c r="E6" s="75" t="s">
        <v>18</v>
      </c>
      <c r="F6" s="86">
        <v>0.05</v>
      </c>
      <c r="G6" s="25">
        <v>0.055555</v>
      </c>
    </row>
    <row r="7" spans="1:7" ht="13.5" thickBot="1">
      <c r="A7" s="4" t="s">
        <v>6</v>
      </c>
      <c r="B7" s="4"/>
      <c r="C7" s="36">
        <f>C4-C6</f>
        <v>40</v>
      </c>
      <c r="D7" s="4"/>
      <c r="E7" s="75"/>
      <c r="F7" s="87"/>
      <c r="G7" s="25"/>
    </row>
    <row r="8" spans="1:7" ht="4.5" customHeight="1">
      <c r="A8" s="4"/>
      <c r="B8" s="4"/>
      <c r="C8" s="12"/>
      <c r="D8" s="4"/>
      <c r="E8" s="15"/>
      <c r="F8" s="34"/>
      <c r="G8" s="33"/>
    </row>
    <row r="9" spans="1:7" ht="13.5" thickBot="1">
      <c r="A9" s="70" t="s">
        <v>28</v>
      </c>
      <c r="B9" s="70"/>
      <c r="C9" s="70"/>
      <c r="D9" s="4"/>
      <c r="F9" s="35"/>
      <c r="G9" s="33"/>
    </row>
    <row r="10" spans="1:8" ht="13.5" thickBot="1">
      <c r="A10" s="36" t="s">
        <v>29</v>
      </c>
      <c r="B10" s="10">
        <v>13.1</v>
      </c>
      <c r="C10" s="12" t="s">
        <v>33</v>
      </c>
      <c r="D10" s="4"/>
      <c r="E10" s="15"/>
      <c r="F10" s="35"/>
      <c r="G10" s="33"/>
      <c r="H10" s="48"/>
    </row>
    <row r="11" spans="1:8" ht="12.75">
      <c r="A11" s="36" t="s">
        <v>4</v>
      </c>
      <c r="B11" s="84">
        <v>14.208</v>
      </c>
      <c r="C11" t="s">
        <v>30</v>
      </c>
      <c r="F11" s="39" t="s">
        <v>34</v>
      </c>
      <c r="G11" s="41">
        <f>(100-(C4-B11))*(100/C7)</f>
        <v>35.519999999999996</v>
      </c>
      <c r="H11" s="49"/>
    </row>
    <row r="12" spans="1:8" ht="13.5" thickBot="1">
      <c r="A12" s="36" t="s">
        <v>31</v>
      </c>
      <c r="B12" s="11">
        <v>22.13691</v>
      </c>
      <c r="C12" t="s">
        <v>32</v>
      </c>
      <c r="F12" s="40" t="s">
        <v>35</v>
      </c>
      <c r="G12" s="42">
        <f>B12*(100/C7)</f>
        <v>55.342275</v>
      </c>
      <c r="H12" s="49"/>
    </row>
    <row r="13" spans="1:8" ht="4.5" customHeight="1">
      <c r="A13" s="36"/>
      <c r="H13" s="48"/>
    </row>
    <row r="14" spans="1:8" ht="12.75">
      <c r="A14" s="3" t="s">
        <v>60</v>
      </c>
      <c r="B14" s="2"/>
      <c r="C14" s="2"/>
      <c r="D14" s="2"/>
      <c r="E14" s="2"/>
      <c r="F14" s="2"/>
      <c r="G14" s="2"/>
      <c r="H14" s="21"/>
    </row>
    <row r="15" ht="12.75">
      <c r="A15" s="3" t="s">
        <v>36</v>
      </c>
    </row>
    <row r="16" ht="4.5" customHeight="1">
      <c r="A16" s="3"/>
    </row>
    <row r="17" spans="1:9" s="65" customFormat="1" ht="29.25" customHeight="1">
      <c r="A17" s="88" t="s">
        <v>44</v>
      </c>
      <c r="B17" s="88"/>
      <c r="C17" s="88"/>
      <c r="D17" s="88"/>
      <c r="E17" s="88"/>
      <c r="F17" s="65" t="s">
        <v>57</v>
      </c>
      <c r="G17" s="65" t="s">
        <v>58</v>
      </c>
      <c r="H17" s="56" t="s">
        <v>59</v>
      </c>
      <c r="I17" s="66"/>
    </row>
    <row r="18" spans="1:7" ht="13.5" customHeight="1">
      <c r="A18" s="1" t="s">
        <v>2</v>
      </c>
      <c r="E18" s="81" t="s">
        <v>21</v>
      </c>
      <c r="F18" s="78" t="s">
        <v>56</v>
      </c>
      <c r="G18" s="76" t="s">
        <v>55</v>
      </c>
    </row>
    <row r="19" spans="1:8" ht="13.5" thickBot="1">
      <c r="A19" s="2" t="s">
        <v>7</v>
      </c>
      <c r="B19" s="2" t="s">
        <v>22</v>
      </c>
      <c r="C19" s="2" t="s">
        <v>4</v>
      </c>
      <c r="D19" s="2" t="s">
        <v>0</v>
      </c>
      <c r="E19" s="82"/>
      <c r="F19" s="79"/>
      <c r="G19" s="77"/>
      <c r="H19" s="21" t="s">
        <v>1</v>
      </c>
    </row>
    <row r="20" spans="1:9" ht="12.75">
      <c r="A20" s="6">
        <v>0</v>
      </c>
      <c r="B20" s="29">
        <f>RADIANS(A20)</f>
        <v>0</v>
      </c>
      <c r="C20" s="30">
        <f>50-(50*COS(B20))</f>
        <v>0</v>
      </c>
      <c r="D20" s="30">
        <f>50*SIN(B20)</f>
        <v>0</v>
      </c>
      <c r="E20" s="53">
        <f>C20+D20</f>
        <v>0</v>
      </c>
      <c r="F20" s="31">
        <f>(E20)^F4</f>
        <v>0</v>
      </c>
      <c r="G20" s="31">
        <f>F5/(120.7106781)^F4</f>
        <v>0.024706494044184964</v>
      </c>
      <c r="H20" s="22">
        <f>F20*G20</f>
        <v>0</v>
      </c>
      <c r="I20" t="s">
        <v>40</v>
      </c>
    </row>
    <row r="21" spans="1:9" ht="13.5" thickBot="1">
      <c r="A21" s="7">
        <v>135</v>
      </c>
      <c r="B21" s="29">
        <f>RADIANS(A21)</f>
        <v>2.356194490192345</v>
      </c>
      <c r="C21" s="30">
        <f>50-(50*COS(B21))</f>
        <v>85.35533905932738</v>
      </c>
      <c r="D21" s="30">
        <f>50*SIN(B21)</f>
        <v>35.35533905932738</v>
      </c>
      <c r="E21" s="54">
        <f>C21+D21</f>
        <v>120.71067811865476</v>
      </c>
      <c r="F21" s="31">
        <f>(E21)^F4</f>
        <v>14571.067811865476</v>
      </c>
      <c r="G21" s="31">
        <f>F5/(120.7106781)^F4</f>
        <v>0.024706494044184964</v>
      </c>
      <c r="H21" s="23">
        <f>F21*G21</f>
        <v>360.0000001112696</v>
      </c>
      <c r="I21" t="s">
        <v>39</v>
      </c>
    </row>
    <row r="22" spans="1:7" ht="13.5" customHeight="1">
      <c r="A22" s="1" t="s">
        <v>3</v>
      </c>
      <c r="E22" s="83" t="s">
        <v>49</v>
      </c>
      <c r="F22" s="78" t="s">
        <v>56</v>
      </c>
      <c r="G22" s="76" t="s">
        <v>55</v>
      </c>
    </row>
    <row r="23" spans="1:8" ht="13.5" customHeight="1" thickBot="1">
      <c r="A23" s="2" t="s">
        <v>7</v>
      </c>
      <c r="B23" s="2" t="s">
        <v>22</v>
      </c>
      <c r="C23" s="2" t="s">
        <v>4</v>
      </c>
      <c r="D23" s="2" t="s">
        <v>0</v>
      </c>
      <c r="E23" s="82"/>
      <c r="F23" s="79"/>
      <c r="G23" s="77"/>
      <c r="H23" s="21" t="s">
        <v>1</v>
      </c>
    </row>
    <row r="24" spans="1:9" ht="13.5" customHeight="1">
      <c r="A24" s="8">
        <v>45</v>
      </c>
      <c r="B24" s="29">
        <f>RADIANS(A24)</f>
        <v>0.7853981633974483</v>
      </c>
      <c r="C24" s="30">
        <f>50-(50*COS(B24))</f>
        <v>14.644660940672622</v>
      </c>
      <c r="D24" s="30">
        <f>50*SIN(B24)</f>
        <v>35.35533905932737</v>
      </c>
      <c r="E24" s="53">
        <f>C4-C24+D24</f>
        <v>120.71067811865476</v>
      </c>
      <c r="F24" s="31">
        <f>(E24)^F4</f>
        <v>14571.067811865476</v>
      </c>
      <c r="G24" s="31">
        <f>F5/(120.7106781)^F4</f>
        <v>0.024706494044184964</v>
      </c>
      <c r="H24" s="22">
        <f>F24*G24</f>
        <v>360.0000001112696</v>
      </c>
      <c r="I24" t="s">
        <v>41</v>
      </c>
    </row>
    <row r="25" spans="1:9" ht="13.5" customHeight="1" thickBot="1">
      <c r="A25" s="9">
        <v>180</v>
      </c>
      <c r="B25" s="29">
        <f>RADIANS(A25)</f>
        <v>3.141592653589793</v>
      </c>
      <c r="C25" s="30">
        <f>50-(50*COS(B25))</f>
        <v>100</v>
      </c>
      <c r="D25" s="30">
        <f>50*SIN(B25)</f>
        <v>6.1257422745431E-15</v>
      </c>
      <c r="E25" s="54">
        <f>C4-C25+D25</f>
        <v>6.1257422745431E-15</v>
      </c>
      <c r="F25" s="31">
        <f>(E25)^F4</f>
        <v>3.7524718414124473E-29</v>
      </c>
      <c r="G25" s="31">
        <f>F5/(120.7106781)^F4</f>
        <v>0.024706494044184964</v>
      </c>
      <c r="H25" s="23">
        <f>F25*G25</f>
        <v>9.271042320082842E-31</v>
      </c>
      <c r="I25" t="s">
        <v>42</v>
      </c>
    </row>
    <row r="26" ht="9.75" customHeight="1"/>
    <row r="27" spans="1:7" ht="13.5" customHeight="1">
      <c r="A27" s="51" t="s">
        <v>45</v>
      </c>
      <c r="E27" s="76" t="s">
        <v>43</v>
      </c>
      <c r="F27" s="78" t="s">
        <v>56</v>
      </c>
      <c r="G27" s="76" t="s">
        <v>55</v>
      </c>
    </row>
    <row r="28" spans="2:9" s="32" customFormat="1" ht="13.5" customHeight="1" thickBot="1">
      <c r="B28" s="17"/>
      <c r="C28" s="52" t="s">
        <v>34</v>
      </c>
      <c r="D28" s="52" t="s">
        <v>35</v>
      </c>
      <c r="E28" s="77"/>
      <c r="F28" s="79"/>
      <c r="G28" s="77"/>
      <c r="H28" s="21" t="s">
        <v>1</v>
      </c>
      <c r="I28" s="69"/>
    </row>
    <row r="29" spans="1:9" ht="13.5" thickBot="1">
      <c r="A29" s="1" t="s">
        <v>46</v>
      </c>
      <c r="B29" s="17"/>
      <c r="C29" s="38">
        <f>G11</f>
        <v>35.519999999999996</v>
      </c>
      <c r="D29" s="38">
        <f>G12</f>
        <v>55.342275</v>
      </c>
      <c r="E29" s="30">
        <f>C29+D29</f>
        <v>90.862275</v>
      </c>
      <c r="F29" s="30">
        <f>(E29)^F4</f>
        <v>8255.953018175624</v>
      </c>
      <c r="G29" s="31">
        <f>F5/(120.7106781)^F4</f>
        <v>0.024706494044184964</v>
      </c>
      <c r="H29" s="68">
        <f>F29*G29</f>
        <v>203.97565407262692</v>
      </c>
      <c r="I29" s="55"/>
    </row>
    <row r="30" spans="1:9" ht="5.25" customHeight="1">
      <c r="A30" s="2"/>
      <c r="B30" s="2"/>
      <c r="C30" s="2"/>
      <c r="D30" s="2"/>
      <c r="E30" s="2"/>
      <c r="F30" s="2"/>
      <c r="G30" s="2"/>
      <c r="H30" s="21"/>
      <c r="I30" s="55"/>
    </row>
    <row r="31" spans="1:9" ht="13.5" customHeight="1" thickBot="1">
      <c r="A31" s="2"/>
      <c r="B31" s="2"/>
      <c r="C31" s="2"/>
      <c r="D31" s="2"/>
      <c r="E31" s="63" t="s">
        <v>49</v>
      </c>
      <c r="F31" s="2"/>
      <c r="G31" s="2"/>
      <c r="H31" s="21" t="s">
        <v>1</v>
      </c>
      <c r="I31" s="55"/>
    </row>
    <row r="32" spans="1:9" ht="13.5" thickBot="1">
      <c r="A32" s="1" t="s">
        <v>47</v>
      </c>
      <c r="C32" s="38">
        <f>G11</f>
        <v>35.519999999999996</v>
      </c>
      <c r="D32" s="38">
        <f>G12</f>
        <v>55.342275</v>
      </c>
      <c r="E32" s="30">
        <f>100-C32+D32</f>
        <v>119.822275</v>
      </c>
      <c r="F32" s="30">
        <f>(E32)^F4</f>
        <v>14357.377586175626</v>
      </c>
      <c r="G32" s="31">
        <f>F5/(120.7106781)^F4</f>
        <v>0.024706494044184964</v>
      </c>
      <c r="H32" s="68">
        <f>F32*G32</f>
        <v>354.7204638229628</v>
      </c>
      <c r="I32" s="55"/>
    </row>
    <row r="33" ht="6" customHeight="1">
      <c r="I33" s="55"/>
    </row>
    <row r="34" spans="5:9" ht="13.5" customHeight="1" thickBot="1">
      <c r="E34" t="s">
        <v>54</v>
      </c>
      <c r="H34" s="21" t="s">
        <v>1</v>
      </c>
      <c r="I34" s="55"/>
    </row>
    <row r="35" spans="1:9" ht="13.5" thickBot="1">
      <c r="A35" s="1" t="s">
        <v>48</v>
      </c>
      <c r="C35" s="67">
        <f>G11</f>
        <v>35.519999999999996</v>
      </c>
      <c r="D35" s="67">
        <f>G12</f>
        <v>55.342275</v>
      </c>
      <c r="E35" s="29">
        <f>C35-D35+20.7106781</f>
        <v>0.8884030999999943</v>
      </c>
      <c r="F35" s="30">
        <f>E35^F4</f>
        <v>0.7892600680895999</v>
      </c>
      <c r="G35" s="31">
        <f>F5/(120.7106781)^F4</f>
        <v>0.024706494044184964</v>
      </c>
      <c r="H35" s="68">
        <f>F35*G35</f>
        <v>0.01949984917156872</v>
      </c>
      <c r="I35" s="55"/>
    </row>
    <row r="36" spans="1:8" ht="6" customHeight="1">
      <c r="A36" s="2"/>
      <c r="B36" s="2"/>
      <c r="C36" s="2"/>
      <c r="D36" s="2"/>
      <c r="E36" s="2"/>
      <c r="F36" s="2"/>
      <c r="G36" s="2"/>
      <c r="H36" s="21"/>
    </row>
    <row r="37" spans="1:10" ht="12.75">
      <c r="A37" s="50" t="s">
        <v>50</v>
      </c>
      <c r="B37" s="2"/>
      <c r="C37" s="2"/>
      <c r="D37" s="78" t="s">
        <v>9</v>
      </c>
      <c r="E37" s="78" t="s">
        <v>51</v>
      </c>
      <c r="F37" s="2"/>
      <c r="G37" s="2"/>
      <c r="H37" s="21"/>
      <c r="J37" s="2"/>
    </row>
    <row r="38" spans="2:10" ht="13.5" thickBot="1">
      <c r="B38" s="2" t="s">
        <v>8</v>
      </c>
      <c r="C38" s="2" t="s">
        <v>22</v>
      </c>
      <c r="D38" s="79"/>
      <c r="E38" s="80"/>
      <c r="F38" s="2"/>
      <c r="G38" s="3"/>
      <c r="I38" s="44" t="s">
        <v>27</v>
      </c>
      <c r="J38" s="2" t="s">
        <v>25</v>
      </c>
    </row>
    <row r="39" spans="1:10" ht="13.5" thickBot="1">
      <c r="A39" s="58" t="s">
        <v>23</v>
      </c>
      <c r="B39" s="37">
        <f>B10</f>
        <v>13.1</v>
      </c>
      <c r="C39" s="29">
        <f>RADIANS(B39)</f>
        <v>0.22863813201125716</v>
      </c>
      <c r="D39" s="30">
        <f>SIN(C39/2)</f>
        <v>0.11407022556510613</v>
      </c>
      <c r="E39" s="16">
        <f>(D39^F4)*F5</f>
        <v>4.684325889770709</v>
      </c>
      <c r="I39" s="45">
        <f>E39*(1-F6)</f>
        <v>4.450109595282173</v>
      </c>
      <c r="J39" s="26">
        <f>F5*(F6)</f>
        <v>18</v>
      </c>
    </row>
    <row r="40" spans="1:10" s="18" customFormat="1" ht="12.75" customHeight="1">
      <c r="A40" s="59"/>
      <c r="B40" s="17"/>
      <c r="C40" s="17"/>
      <c r="D40" s="17"/>
      <c r="E40" s="64" t="s">
        <v>52</v>
      </c>
      <c r="F40" s="78" t="s">
        <v>56</v>
      </c>
      <c r="G40" s="76" t="s">
        <v>55</v>
      </c>
      <c r="H40" s="24"/>
      <c r="I40" s="47"/>
      <c r="J40" s="27"/>
    </row>
    <row r="41" spans="1:10" s="18" customFormat="1" ht="13.5" thickBot="1">
      <c r="A41" s="60"/>
      <c r="C41" s="2" t="s">
        <v>34</v>
      </c>
      <c r="D41" s="2" t="s">
        <v>35</v>
      </c>
      <c r="E41" s="57" t="s">
        <v>53</v>
      </c>
      <c r="F41" s="79"/>
      <c r="G41" s="77"/>
      <c r="H41" s="21"/>
      <c r="I41" s="44" t="s">
        <v>26</v>
      </c>
      <c r="J41" s="27"/>
    </row>
    <row r="42" spans="1:10" ht="13.5" thickBot="1">
      <c r="A42" s="61" t="s">
        <v>24</v>
      </c>
      <c r="C42" s="37">
        <f>G11</f>
        <v>35.519999999999996</v>
      </c>
      <c r="D42" s="37">
        <f>G12</f>
        <v>55.342275</v>
      </c>
      <c r="E42" s="30">
        <f>C42-D42+20.7106781</f>
        <v>0.8884030999999943</v>
      </c>
      <c r="F42" s="30">
        <f>E42^F4</f>
        <v>0.7892600680895999</v>
      </c>
      <c r="G42" s="31">
        <f>F5/(120.7106781)^F4</f>
        <v>0.024706494044184964</v>
      </c>
      <c r="H42" s="43">
        <f>F42*G42</f>
        <v>0.01949984917156872</v>
      </c>
      <c r="I42" s="45">
        <f>H42*F6</f>
        <v>0.0009749924585784361</v>
      </c>
      <c r="J42" s="26">
        <f>F5*(1-F6)</f>
        <v>342</v>
      </c>
    </row>
    <row r="43" spans="5:8" ht="4.5" customHeight="1" thickBot="1">
      <c r="E43" s="2"/>
      <c r="H43" s="28"/>
    </row>
    <row r="44" spans="1:10" ht="13.5" thickBot="1">
      <c r="A44" s="62" t="s">
        <v>1</v>
      </c>
      <c r="B44" s="32"/>
      <c r="C44" s="32"/>
      <c r="D44" s="32"/>
      <c r="E44" s="32"/>
      <c r="H44" s="44" t="s">
        <v>1</v>
      </c>
      <c r="I44" s="45">
        <f>I39+I42</f>
        <v>4.451084587740752</v>
      </c>
      <c r="J44" s="26">
        <f>J39+J42</f>
        <v>360</v>
      </c>
    </row>
    <row r="45" spans="1:5" ht="12.75">
      <c r="A45" s="32"/>
      <c r="B45" s="1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20"/>
    </row>
  </sheetData>
  <sheetProtection password="CFC1" sheet="1" objects="1" scenarios="1"/>
  <mergeCells count="20">
    <mergeCell ref="A17:E17"/>
    <mergeCell ref="D37:D38"/>
    <mergeCell ref="E37:E38"/>
    <mergeCell ref="E18:E19"/>
    <mergeCell ref="E22:E23"/>
    <mergeCell ref="E27:E28"/>
    <mergeCell ref="F18:F19"/>
    <mergeCell ref="F27:F28"/>
    <mergeCell ref="F40:F41"/>
    <mergeCell ref="F22:F23"/>
    <mergeCell ref="G18:G19"/>
    <mergeCell ref="G27:G28"/>
    <mergeCell ref="G22:G23"/>
    <mergeCell ref="G40:G41"/>
    <mergeCell ref="F6:F7"/>
    <mergeCell ref="A9:C9"/>
    <mergeCell ref="A3:C3"/>
    <mergeCell ref="A2:B2"/>
    <mergeCell ref="C2:D2"/>
    <mergeCell ref="E6:E7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ignoredErrors>
    <ignoredError sqref="C7 C35:D35 B39 C42:D4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KMMA - MRAC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Damien Delvaux</dc:creator>
  <cp:keywords/>
  <dc:description/>
  <cp:lastModifiedBy>ddelvaux</cp:lastModifiedBy>
  <cp:lastPrinted>2010-07-23T16:56:29Z</cp:lastPrinted>
  <dcterms:created xsi:type="dcterms:W3CDTF">2010-06-10T09:17:34Z</dcterms:created>
  <dcterms:modified xsi:type="dcterms:W3CDTF">2010-07-23T17:02:32Z</dcterms:modified>
  <cp:category/>
  <cp:version/>
  <cp:contentType/>
  <cp:contentStatus/>
</cp:coreProperties>
</file>